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d_país_baja_Ñuble_2021-22." sheetId="1" r:id="rId1"/>
    <sheet name="Hoja1" sheetId="2" state="hidden" r:id="rId2"/>
  </sheets>
  <definedNames>
    <definedName name="_xlnm.Print_Area" localSheetId="0">'vid_país_baja_Ñuble_2021-22.'!$A$1:$K$86</definedName>
  </definedNames>
  <calcPr fullCalcOnLoad="1"/>
</workbook>
</file>

<file path=xl/sharedStrings.xml><?xml version="1.0" encoding="utf-8"?>
<sst xmlns="http://schemas.openxmlformats.org/spreadsheetml/2006/main" count="143" uniqueCount="110">
  <si>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</si>
  <si>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</si>
  <si>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</si>
  <si>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</si>
  <si>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</si>
  <si>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</si>
  <si>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</si>
  <si>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</si>
  <si>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</si>
  <si>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</si>
  <si>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</si>
  <si>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</si>
  <si>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</si>
  <si>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</si>
  <si>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</si>
  <si>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</si>
  <si>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</si>
  <si>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</si>
  <si>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</si>
  <si>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</si>
  <si>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</si>
  <si>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</si>
  <si>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</si>
  <si>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</si>
  <si>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</si>
  <si>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</si>
  <si>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</si>
  <si>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</si>
  <si>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</si>
  <si>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</si>
  <si>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</si>
  <si>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</si>
  <si>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</si>
  <si>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</si>
  <si>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</si>
  <si>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</si>
  <si>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</si>
  <si>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</si>
  <si>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</si>
  <si>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</si>
  <si>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</si>
  <si>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</si>
  <si>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</si>
  <si>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</si>
  <si>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</si>
  <si>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</si>
  <si>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</si>
  <si>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</si>
  <si>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</si>
  <si>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</si>
  <si>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</si>
  <si>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</si>
  <si>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</si>
  <si>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</si>
  <si>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</si>
  <si>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</si>
  <si>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</si>
  <si>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mayo - febrero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</si>
  <si>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</si>
  <si>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</si>
  <si>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</si>
  <si>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</si>
  <si>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</si>
  <si>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</si>
  <si>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</si>
  <si>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</si>
  <si>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</si>
  <si>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</si>
  <si>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</si>
  <si>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</si>
  <si>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</si>
  <si>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</si>
  <si>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</si>
  <si>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</si>
  <si>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</si>
  <si>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</si>
  <si>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</si>
  <si>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</si>
  <si>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</si>
  <si>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</si>
  <si>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</si>
  <si>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</si>
  <si>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</si>
  <si>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</si>
  <si>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t>Mezcla NPK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</si>
  <si>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</si>
  <si>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Envase para cosecha(plásticas duran 5 años)</t>
  </si>
  <si>
    <t>agosto-abril</t>
  </si>
  <si>
    <t>Tecnología:baja.</t>
  </si>
  <si>
    <t>Costo oportunidad (arriendo)</t>
  </si>
  <si>
    <t xml:space="preserve">Administración </t>
  </si>
  <si>
    <t>Contribuciones</t>
  </si>
  <si>
    <t>Poda en 8 pitones en promedio a 3 yemas</t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</si>
  <si>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</si>
  <si>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precipitaciones.)</t>
  </si>
  <si>
    <t>Cosecha:   marzo- abril(afectadas por helada en octubre 2021 y falta de</t>
  </si>
  <si>
    <t>(2) El precio del kilo de uva para vino, corresponde al promedio de la región durante el periodo de cosecha en el predio en la temporada 2021/2022</t>
  </si>
  <si>
    <t>(4) Costo de arriendo..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</si>
  <si>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</si>
  <si>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</si>
  <si>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</si>
  <si>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</si>
  <si>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</si>
  <si>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</si>
  <si>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</si>
  <si>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</si>
  <si>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</si>
  <si>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</si>
  <si>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1 hectárea noviembre 2022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</si>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</sst>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1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17" fontId="64" fillId="40" borderId="17" xfId="67" applyNumberFormat="1" applyFont="1" applyFill="1" applyBorder="1" applyAlignment="1" applyProtection="1">
      <alignment horizontal="center"/>
      <protection/>
    </xf>
    <xf numFmtId="17" fontId="64" fillId="40" borderId="14" xfId="67" applyNumberFormat="1" applyFont="1" applyFill="1" applyBorder="1" applyAlignment="1" applyProtection="1">
      <alignment horizontal="center"/>
      <protection/>
    </xf>
    <xf numFmtId="17" fontId="64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40" borderId="17" xfId="55" applyFont="1" applyFill="1" applyBorder="1" applyAlignment="1">
      <alignment horizontal="center"/>
      <protection/>
    </xf>
    <xf numFmtId="0" fontId="64" fillId="40" borderId="14" xfId="55" applyFont="1" applyFill="1" applyBorder="1" applyAlignment="1">
      <alignment horizontal="center"/>
      <protection/>
    </xf>
    <xf numFmtId="0" fontId="64" fillId="40" borderId="18" xfId="55" applyFont="1" applyFill="1" applyBorder="1" applyAlignment="1">
      <alignment horizontal="center"/>
      <protection/>
    </xf>
    <xf numFmtId="0" fontId="64" fillId="40" borderId="24" xfId="55" applyFont="1" applyFill="1" applyBorder="1" applyAlignment="1">
      <alignment horizontal="center"/>
      <protection/>
    </xf>
    <xf numFmtId="0" fontId="64" fillId="40" borderId="25" xfId="55" applyFont="1" applyFill="1" applyBorder="1" applyAlignment="1">
      <alignment horizontal="center"/>
      <protection/>
    </xf>
    <xf numFmtId="0" fontId="64" fillId="40" borderId="20" xfId="55" applyFont="1" applyFill="1" applyBorder="1" applyAlignment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2</xdr:col>
      <xdr:colOff>628650</xdr:colOff>
      <xdr:row>85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19688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8"/>
  <sheetViews>
    <sheetView showGridLines="0" tabSelected="1" view="pageBreakPreview" zoomScale="59" zoomScaleNormal="70" zoomScaleSheetLayoutView="59" zoomScalePageLayoutView="80" workbookViewId="0" topLeftCell="A1">
      <selection activeCell="D5" sqref="D5:J5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4"/>
      <c r="C2" s="154"/>
      <c r="D2" s="312" t="s">
        <v>76</v>
      </c>
      <c r="E2" s="312"/>
      <c r="F2" s="312"/>
      <c r="G2" s="312"/>
      <c r="H2" s="312"/>
      <c r="I2" s="312"/>
      <c r="J2" s="312"/>
    </row>
    <row r="3" spans="2:11" s="3" customFormat="1" ht="18" customHeight="1">
      <c r="B3" s="89"/>
      <c r="C3" s="109"/>
      <c r="D3" s="228" t="s">
        <v>93</v>
      </c>
      <c r="E3" s="228"/>
      <c r="F3" s="228"/>
      <c r="G3" s="228"/>
      <c r="H3" s="228"/>
      <c r="I3" s="228"/>
      <c r="J3" s="228"/>
      <c r="K3" s="12"/>
    </row>
    <row r="4" spans="2:11" s="3" customFormat="1" ht="18" customHeight="1">
      <c r="B4" s="89"/>
      <c r="C4" s="109"/>
      <c r="D4" s="228" t="s">
        <v>80</v>
      </c>
      <c r="E4" s="228"/>
      <c r="F4" s="228"/>
      <c r="G4" s="228"/>
      <c r="H4" s="228"/>
      <c r="I4" s="228"/>
      <c r="J4" s="228"/>
      <c r="K4" s="12"/>
    </row>
    <row r="5" spans="2:11" s="3" customFormat="1" ht="18" customHeight="1">
      <c r="B5" s="89"/>
      <c r="C5" s="109"/>
      <c r="D5" s="228" t="s">
        <v>109</v>
      </c>
      <c r="E5" s="228"/>
      <c r="F5" s="228"/>
      <c r="G5" s="228"/>
      <c r="H5" s="228"/>
      <c r="I5" s="228"/>
      <c r="J5" s="228"/>
      <c r="K5" s="12"/>
    </row>
    <row r="6" spans="2:11" s="3" customFormat="1" ht="18" customHeight="1">
      <c r="B6" s="36"/>
      <c r="C6" s="36"/>
      <c r="D6" s="199"/>
      <c r="E6" s="38"/>
      <c r="F6" s="137"/>
      <c r="G6" s="137"/>
      <c r="H6" s="137"/>
      <c r="I6" s="137"/>
      <c r="J6" s="137"/>
      <c r="K6" s="14"/>
    </row>
    <row r="7" spans="2:11" s="3" customFormat="1" ht="18" customHeight="1">
      <c r="B7" s="36"/>
      <c r="C7" s="36"/>
      <c r="D7" s="313" t="s">
        <v>35</v>
      </c>
      <c r="E7" s="314"/>
      <c r="F7" s="314"/>
      <c r="G7" s="314"/>
      <c r="H7" s="314"/>
      <c r="I7" s="314"/>
      <c r="J7" s="315"/>
      <c r="K7" s="14"/>
    </row>
    <row r="8" spans="2:11" s="3" customFormat="1" ht="18" customHeight="1">
      <c r="B8" s="36"/>
      <c r="C8" s="36"/>
      <c r="D8" s="80" t="s">
        <v>108</v>
      </c>
      <c r="E8" s="81"/>
      <c r="F8" s="81"/>
      <c r="G8" s="82" t="s">
        <v>73</v>
      </c>
      <c r="H8" s="83"/>
      <c r="I8" s="84"/>
      <c r="J8" s="85"/>
      <c r="K8" s="14"/>
    </row>
    <row r="9" spans="2:11" s="3" customFormat="1" ht="18" customHeight="1">
      <c r="B9" s="36"/>
      <c r="C9" s="36"/>
      <c r="D9" s="86" t="s">
        <v>79</v>
      </c>
      <c r="E9" s="87"/>
      <c r="F9" s="87"/>
      <c r="G9" s="88" t="s">
        <v>47</v>
      </c>
      <c r="H9" s="89"/>
      <c r="I9" s="90"/>
      <c r="J9" s="91"/>
      <c r="K9" s="14"/>
    </row>
    <row r="10" spans="2:11" s="3" customFormat="1" ht="18" customHeight="1">
      <c r="B10" s="36"/>
      <c r="C10" s="36"/>
      <c r="D10" s="86" t="s">
        <v>81</v>
      </c>
      <c r="E10" s="203">
        <v>4799</v>
      </c>
      <c r="F10" s="87" t="s">
        <v>77</v>
      </c>
      <c r="G10" s="88" t="s">
        <v>88</v>
      </c>
      <c r="H10" s="89"/>
      <c r="I10" s="90"/>
      <c r="J10" s="91"/>
      <c r="K10" s="16"/>
    </row>
    <row r="11" spans="2:11" s="3" customFormat="1" ht="15.75" customHeight="1">
      <c r="B11" s="36"/>
      <c r="C11" s="36"/>
      <c r="D11" s="86" t="s">
        <v>83</v>
      </c>
      <c r="E11" s="87"/>
      <c r="F11" s="87" t="s">
        <v>78</v>
      </c>
      <c r="G11" s="88" t="s">
        <v>95</v>
      </c>
      <c r="H11" s="89"/>
      <c r="I11" s="90"/>
      <c r="J11" s="91"/>
      <c r="K11" s="16"/>
    </row>
    <row r="12" spans="2:11" s="3" customFormat="1" ht="15.75" customHeight="1">
      <c r="B12" s="36"/>
      <c r="C12" s="36"/>
      <c r="D12" s="92"/>
      <c r="E12" s="204"/>
      <c r="F12" s="204"/>
      <c r="G12" s="93" t="s">
        <v>94</v>
      </c>
      <c r="H12" s="94"/>
      <c r="I12" s="95"/>
      <c r="J12" s="96"/>
      <c r="K12" s="16"/>
    </row>
    <row r="13" spans="2:11" s="3" customFormat="1" ht="21" customHeight="1">
      <c r="B13" s="36"/>
      <c r="C13" s="36"/>
      <c r="D13" s="22"/>
      <c r="E13" s="87"/>
      <c r="F13" s="87"/>
      <c r="G13" s="22"/>
      <c r="H13" s="89"/>
      <c r="I13" s="90"/>
      <c r="J13" s="120"/>
      <c r="K13" s="16"/>
    </row>
    <row r="14" spans="2:11" ht="18">
      <c r="B14" s="317" t="s">
        <v>36</v>
      </c>
      <c r="C14" s="318"/>
      <c r="D14" s="318"/>
      <c r="E14" s="319"/>
      <c r="F14" s="35"/>
      <c r="G14" s="320" t="s">
        <v>9</v>
      </c>
      <c r="H14" s="321"/>
      <c r="I14" s="321"/>
      <c r="J14" s="322"/>
      <c r="K14" s="14"/>
    </row>
    <row r="15" spans="2:11" ht="18">
      <c r="B15" s="101" t="s">
        <v>68</v>
      </c>
      <c r="C15" s="102"/>
      <c r="D15" s="81"/>
      <c r="E15" s="205">
        <v>7658</v>
      </c>
      <c r="F15" s="207"/>
      <c r="G15" s="105" t="s">
        <v>4</v>
      </c>
      <c r="H15" s="81"/>
      <c r="I15" s="81"/>
      <c r="J15" s="183">
        <f>E15*E16</f>
        <v>995540</v>
      </c>
      <c r="K15" s="14"/>
    </row>
    <row r="16" spans="2:13" ht="18" customHeight="1">
      <c r="B16" s="306" t="s">
        <v>85</v>
      </c>
      <c r="C16" s="307"/>
      <c r="D16" s="307"/>
      <c r="E16" s="206">
        <v>130</v>
      </c>
      <c r="F16" s="36"/>
      <c r="G16" s="106" t="s">
        <v>5</v>
      </c>
      <c r="H16" s="36"/>
      <c r="I16" s="36"/>
      <c r="J16" s="184">
        <f>J29+J33+J44</f>
        <v>1049150</v>
      </c>
      <c r="K16" s="14"/>
      <c r="M16" s="140"/>
    </row>
    <row r="17" spans="2:11" ht="18">
      <c r="B17" s="129" t="s">
        <v>69</v>
      </c>
      <c r="C17" s="37"/>
      <c r="D17" s="36"/>
      <c r="E17" s="206">
        <v>19000</v>
      </c>
      <c r="F17" s="207"/>
      <c r="G17" s="106" t="s">
        <v>6</v>
      </c>
      <c r="H17" s="38"/>
      <c r="I17" s="36"/>
      <c r="J17" s="184">
        <f>J29+J33+J44+J48+J56</f>
        <v>1196031</v>
      </c>
      <c r="K17" s="14"/>
    </row>
    <row r="18" spans="2:11" ht="18">
      <c r="B18" s="129" t="s">
        <v>2</v>
      </c>
      <c r="C18" s="39"/>
      <c r="D18" s="36"/>
      <c r="E18" s="208">
        <v>0.015</v>
      </c>
      <c r="F18" s="36"/>
      <c r="G18" s="106" t="s">
        <v>7</v>
      </c>
      <c r="H18" s="36"/>
      <c r="I18" s="36"/>
      <c r="J18" s="184">
        <f>J15-J16</f>
        <v>-53610</v>
      </c>
      <c r="K18" s="14"/>
    </row>
    <row r="19" spans="2:11" ht="18">
      <c r="B19" s="103" t="s">
        <v>3</v>
      </c>
      <c r="C19" s="104"/>
      <c r="D19" s="97"/>
      <c r="E19" s="136">
        <v>12</v>
      </c>
      <c r="F19" s="36"/>
      <c r="G19" s="106" t="s">
        <v>8</v>
      </c>
      <c r="H19" s="36"/>
      <c r="I19" s="36"/>
      <c r="J19" s="184">
        <f>J15-J17</f>
        <v>-200491</v>
      </c>
      <c r="K19" s="14"/>
    </row>
    <row r="20" spans="2:11" ht="18">
      <c r="B20" s="130"/>
      <c r="C20" s="39"/>
      <c r="D20" s="36"/>
      <c r="E20" s="135"/>
      <c r="F20" s="36"/>
      <c r="G20" s="107" t="s">
        <v>32</v>
      </c>
      <c r="H20" s="97"/>
      <c r="I20" s="108"/>
      <c r="J20" s="185">
        <f>G73</f>
        <v>156.18059545573257</v>
      </c>
      <c r="K20" s="14"/>
    </row>
    <row r="21" spans="2:11" s="3" customFormat="1" ht="20.25">
      <c r="B21" s="111" t="s">
        <v>33</v>
      </c>
      <c r="C21" s="110"/>
      <c r="D21" s="110"/>
      <c r="E21" s="316"/>
      <c r="F21" s="316"/>
      <c r="G21" s="112"/>
      <c r="H21" s="113"/>
      <c r="I21" s="125"/>
      <c r="J21" s="114"/>
      <c r="K21" s="14"/>
    </row>
    <row r="22" spans="2:11" s="3" customFormat="1" ht="18">
      <c r="B22" s="310" t="s">
        <v>12</v>
      </c>
      <c r="C22" s="311"/>
      <c r="D22" s="311"/>
      <c r="E22" s="256" t="s">
        <v>49</v>
      </c>
      <c r="F22" s="256"/>
      <c r="G22" s="166" t="s">
        <v>10</v>
      </c>
      <c r="H22" s="167" t="s">
        <v>11</v>
      </c>
      <c r="I22" s="168" t="s">
        <v>50</v>
      </c>
      <c r="J22" s="169" t="s">
        <v>1</v>
      </c>
      <c r="K22" s="14"/>
    </row>
    <row r="23" spans="2:10" s="3" customFormat="1" ht="18">
      <c r="B23" s="150" t="s">
        <v>44</v>
      </c>
      <c r="C23" s="151"/>
      <c r="D23" s="152"/>
      <c r="E23" s="263" t="s">
        <v>57</v>
      </c>
      <c r="F23" s="264"/>
      <c r="G23" s="170">
        <v>2</v>
      </c>
      <c r="H23" s="155" t="s">
        <v>51</v>
      </c>
      <c r="I23" s="156">
        <f>E17</f>
        <v>19000</v>
      </c>
      <c r="J23" s="10">
        <f aca="true" t="shared" si="0" ref="J23:J28">G23*I23</f>
        <v>38000</v>
      </c>
    </row>
    <row r="24" spans="2:10" s="3" customFormat="1" ht="18">
      <c r="B24" s="141" t="s">
        <v>92</v>
      </c>
      <c r="C24" s="142"/>
      <c r="D24" s="143"/>
      <c r="E24" s="250" t="s">
        <v>58</v>
      </c>
      <c r="F24" s="251"/>
      <c r="G24" s="171">
        <f>E10</f>
        <v>4799</v>
      </c>
      <c r="H24" s="157" t="s">
        <v>52</v>
      </c>
      <c r="I24" s="158">
        <v>30</v>
      </c>
      <c r="J24" s="10">
        <f t="shared" si="0"/>
        <v>143970</v>
      </c>
    </row>
    <row r="25" spans="2:10" s="3" customFormat="1" ht="18">
      <c r="B25" s="141" t="s">
        <v>45</v>
      </c>
      <c r="C25" s="142"/>
      <c r="D25" s="143"/>
      <c r="E25" s="250" t="s">
        <v>59</v>
      </c>
      <c r="F25" s="251"/>
      <c r="G25" s="171">
        <v>1.5</v>
      </c>
      <c r="H25" s="157" t="s">
        <v>51</v>
      </c>
      <c r="I25" s="158">
        <f>E17</f>
        <v>19000</v>
      </c>
      <c r="J25" s="10">
        <f t="shared" si="0"/>
        <v>28500</v>
      </c>
    </row>
    <row r="26" spans="2:10" s="3" customFormat="1" ht="18">
      <c r="B26" s="141" t="s">
        <v>46</v>
      </c>
      <c r="C26" s="142"/>
      <c r="D26" s="143"/>
      <c r="E26" s="250" t="s">
        <v>62</v>
      </c>
      <c r="F26" s="251"/>
      <c r="G26" s="172">
        <v>2</v>
      </c>
      <c r="H26" s="157" t="s">
        <v>51</v>
      </c>
      <c r="I26" s="158">
        <f>E17</f>
        <v>19000</v>
      </c>
      <c r="J26" s="10">
        <f t="shared" si="0"/>
        <v>38000</v>
      </c>
    </row>
    <row r="27" spans="2:10" s="3" customFormat="1" ht="18">
      <c r="B27" s="200" t="s">
        <v>70</v>
      </c>
      <c r="C27" s="201"/>
      <c r="D27" s="202"/>
      <c r="E27" s="250" t="s">
        <v>82</v>
      </c>
      <c r="F27" s="251"/>
      <c r="G27" s="172">
        <v>2</v>
      </c>
      <c r="H27" s="160" t="s">
        <v>52</v>
      </c>
      <c r="I27" s="158">
        <f>E17</f>
        <v>19000</v>
      </c>
      <c r="J27" s="10">
        <f t="shared" si="0"/>
        <v>38000</v>
      </c>
    </row>
    <row r="28" spans="2:10" s="3" customFormat="1" ht="18" customHeight="1">
      <c r="B28" s="147" t="s">
        <v>102</v>
      </c>
      <c r="C28" s="148"/>
      <c r="D28" s="149"/>
      <c r="E28" s="254" t="s">
        <v>60</v>
      </c>
      <c r="F28" s="255"/>
      <c r="G28" s="173">
        <f>Hoja1!E5*Hoja1!C2</f>
        <v>7657.999999999999</v>
      </c>
      <c r="H28" s="161" t="s">
        <v>55</v>
      </c>
      <c r="I28" s="162">
        <v>35</v>
      </c>
      <c r="J28" s="10">
        <f t="shared" si="0"/>
        <v>268029.99999999994</v>
      </c>
    </row>
    <row r="29" spans="2:11" ht="18">
      <c r="B29" s="252" t="s">
        <v>13</v>
      </c>
      <c r="C29" s="253"/>
      <c r="D29" s="253"/>
      <c r="E29" s="253"/>
      <c r="F29" s="253"/>
      <c r="G29" s="253"/>
      <c r="H29" s="253"/>
      <c r="I29" s="253"/>
      <c r="J29" s="98">
        <f>SUM(J23:J28)</f>
        <v>554500</v>
      </c>
      <c r="K29" s="3"/>
    </row>
    <row r="30" spans="2:10" s="3" customFormat="1" ht="18">
      <c r="B30" s="78"/>
      <c r="C30" s="78"/>
      <c r="D30" s="78"/>
      <c r="E30" s="78"/>
      <c r="F30" s="78"/>
      <c r="G30" s="21"/>
      <c r="H30" s="78"/>
      <c r="I30" s="78"/>
      <c r="J30" s="23"/>
    </row>
    <row r="31" spans="2:11" s="24" customFormat="1" ht="21">
      <c r="B31" s="310" t="s">
        <v>103</v>
      </c>
      <c r="C31" s="311"/>
      <c r="D31" s="311"/>
      <c r="E31" s="256" t="s">
        <v>49</v>
      </c>
      <c r="F31" s="256"/>
      <c r="G31" s="166" t="s">
        <v>10</v>
      </c>
      <c r="H31" s="167" t="s">
        <v>11</v>
      </c>
      <c r="I31" s="168" t="s">
        <v>50</v>
      </c>
      <c r="J31" s="169" t="s">
        <v>1</v>
      </c>
      <c r="K31" s="3"/>
    </row>
    <row r="32" spans="2:10" s="3" customFormat="1" ht="18">
      <c r="B32" s="308" t="s">
        <v>48</v>
      </c>
      <c r="C32" s="302"/>
      <c r="D32" s="309"/>
      <c r="E32" s="250" t="s">
        <v>87</v>
      </c>
      <c r="F32" s="251"/>
      <c r="G32" s="172">
        <v>1</v>
      </c>
      <c r="H32" s="159" t="s">
        <v>54</v>
      </c>
      <c r="I32" s="163">
        <v>50000</v>
      </c>
      <c r="J32" s="134">
        <f>I32*G32</f>
        <v>50000</v>
      </c>
    </row>
    <row r="33" spans="2:12" ht="18">
      <c r="B33" s="252" t="s">
        <v>15</v>
      </c>
      <c r="C33" s="253"/>
      <c r="D33" s="253"/>
      <c r="E33" s="253"/>
      <c r="F33" s="253"/>
      <c r="G33" s="253"/>
      <c r="H33" s="253"/>
      <c r="I33" s="253"/>
      <c r="J33" s="115">
        <f>SUM(J32:J32)</f>
        <v>50000</v>
      </c>
      <c r="K33" s="3"/>
      <c r="L33" s="14"/>
    </row>
    <row r="34" spans="2:12" s="3" customFormat="1" ht="18">
      <c r="B34" s="78"/>
      <c r="C34" s="78"/>
      <c r="D34" s="78"/>
      <c r="E34" s="78"/>
      <c r="F34" s="78"/>
      <c r="G34" s="21"/>
      <c r="H34" s="78"/>
      <c r="I34" s="78"/>
      <c r="J34" s="23"/>
      <c r="L34" s="17"/>
    </row>
    <row r="35" spans="2:12" s="3" customFormat="1" ht="21">
      <c r="B35" s="310" t="s">
        <v>104</v>
      </c>
      <c r="C35" s="311"/>
      <c r="D35" s="311"/>
      <c r="E35" s="256" t="s">
        <v>49</v>
      </c>
      <c r="F35" s="256"/>
      <c r="G35" s="166" t="s">
        <v>10</v>
      </c>
      <c r="H35" s="167" t="s">
        <v>11</v>
      </c>
      <c r="I35" s="168" t="s">
        <v>50</v>
      </c>
      <c r="J35" s="169" t="s">
        <v>1</v>
      </c>
      <c r="L35" s="20"/>
    </row>
    <row r="36" spans="2:12" s="3" customFormat="1" ht="18">
      <c r="B36" s="260" t="s">
        <v>30</v>
      </c>
      <c r="C36" s="261" t="s">
        <v>40</v>
      </c>
      <c r="D36" s="262" t="s">
        <v>40</v>
      </c>
      <c r="E36" s="305"/>
      <c r="F36" s="251"/>
      <c r="G36" s="176"/>
      <c r="H36" s="121"/>
      <c r="I36" s="174"/>
      <c r="J36" s="122"/>
      <c r="L36" s="20"/>
    </row>
    <row r="37" spans="2:12" s="3" customFormat="1" ht="18">
      <c r="B37" s="144" t="s">
        <v>84</v>
      </c>
      <c r="C37" s="145"/>
      <c r="D37" s="146"/>
      <c r="E37" s="250" t="s">
        <v>59</v>
      </c>
      <c r="F37" s="251"/>
      <c r="G37" s="172">
        <v>300</v>
      </c>
      <c r="H37" s="160" t="s">
        <v>55</v>
      </c>
      <c r="I37" s="175">
        <v>650</v>
      </c>
      <c r="J37" s="123">
        <f>G37*I37</f>
        <v>195000</v>
      </c>
      <c r="L37" s="20"/>
    </row>
    <row r="38" spans="2:12" s="3" customFormat="1" ht="18">
      <c r="B38" s="257" t="s">
        <v>31</v>
      </c>
      <c r="C38" s="258"/>
      <c r="D38" s="259"/>
      <c r="E38" s="250"/>
      <c r="F38" s="251"/>
      <c r="G38" s="172"/>
      <c r="H38" s="160"/>
      <c r="I38" s="175"/>
      <c r="J38" s="123"/>
      <c r="L38" s="20"/>
    </row>
    <row r="39" spans="2:12" s="3" customFormat="1" ht="18">
      <c r="B39" s="226" t="s">
        <v>72</v>
      </c>
      <c r="C39" s="190"/>
      <c r="D39" s="191"/>
      <c r="E39" s="303" t="s">
        <v>62</v>
      </c>
      <c r="F39" s="304"/>
      <c r="G39" s="171">
        <v>240</v>
      </c>
      <c r="H39" s="157" t="s">
        <v>55</v>
      </c>
      <c r="I39" s="192">
        <v>850</v>
      </c>
      <c r="J39" s="193">
        <f>G39*I39</f>
        <v>204000</v>
      </c>
      <c r="L39" s="20"/>
    </row>
    <row r="40" spans="2:12" s="3" customFormat="1" ht="18">
      <c r="B40" s="227" t="s">
        <v>43</v>
      </c>
      <c r="C40" s="126"/>
      <c r="D40" s="127"/>
      <c r="E40" s="194"/>
      <c r="F40" s="195"/>
      <c r="G40" s="177"/>
      <c r="H40" s="165"/>
      <c r="I40" s="175"/>
      <c r="J40" s="123"/>
      <c r="L40" s="20"/>
    </row>
    <row r="41" spans="2:12" s="3" customFormat="1" ht="18">
      <c r="B41" s="226" t="s">
        <v>71</v>
      </c>
      <c r="C41" s="145"/>
      <c r="D41" s="146"/>
      <c r="E41" s="250" t="s">
        <v>61</v>
      </c>
      <c r="F41" s="251"/>
      <c r="G41" s="172">
        <v>3</v>
      </c>
      <c r="H41" s="160" t="s">
        <v>56</v>
      </c>
      <c r="I41" s="175">
        <v>8550</v>
      </c>
      <c r="J41" s="123">
        <f>G41*I41</f>
        <v>25650</v>
      </c>
      <c r="L41" s="20"/>
    </row>
    <row r="42" spans="2:12" s="3" customFormat="1" ht="18">
      <c r="B42" s="117" t="s">
        <v>41</v>
      </c>
      <c r="C42" s="118"/>
      <c r="D42" s="119"/>
      <c r="E42" s="194"/>
      <c r="F42" s="195"/>
      <c r="G42" s="177"/>
      <c r="H42" s="165"/>
      <c r="I42" s="175"/>
      <c r="J42" s="123"/>
      <c r="L42" s="20"/>
    </row>
    <row r="43" spans="2:12" s="3" customFormat="1" ht="18">
      <c r="B43" s="144" t="s">
        <v>86</v>
      </c>
      <c r="C43" s="145"/>
      <c r="D43" s="146"/>
      <c r="E43" s="250" t="s">
        <v>60</v>
      </c>
      <c r="F43" s="251"/>
      <c r="G43" s="172">
        <v>100</v>
      </c>
      <c r="H43" s="164" t="s">
        <v>53</v>
      </c>
      <c r="I43" s="175">
        <v>200</v>
      </c>
      <c r="J43" s="123">
        <f>G43*I43</f>
        <v>20000</v>
      </c>
      <c r="L43" s="20"/>
    </row>
    <row r="44" spans="2:14" ht="18">
      <c r="B44" s="298" t="s">
        <v>16</v>
      </c>
      <c r="C44" s="299"/>
      <c r="D44" s="299"/>
      <c r="E44" s="299"/>
      <c r="F44" s="299"/>
      <c r="G44" s="299"/>
      <c r="H44" s="299"/>
      <c r="I44" s="299"/>
      <c r="J44" s="116">
        <f>SUM(J36:J43)</f>
        <v>444650</v>
      </c>
      <c r="K44" s="14"/>
      <c r="M44" s="14"/>
      <c r="N44" s="14"/>
    </row>
    <row r="45" spans="2:14" s="3" customFormat="1" ht="18">
      <c r="B45" s="25"/>
      <c r="C45" s="25"/>
      <c r="D45" s="25"/>
      <c r="E45" s="25"/>
      <c r="F45" s="25"/>
      <c r="G45" s="26"/>
      <c r="H45" s="25"/>
      <c r="I45" s="25"/>
      <c r="J45" s="27"/>
      <c r="K45" s="14"/>
      <c r="M45" s="14"/>
      <c r="N45" s="14"/>
    </row>
    <row r="46" spans="2:16" ht="18">
      <c r="B46" s="300" t="s">
        <v>17</v>
      </c>
      <c r="C46" s="301"/>
      <c r="D46" s="301"/>
      <c r="E46" s="301"/>
      <c r="F46" s="301"/>
      <c r="G46" s="301"/>
      <c r="H46" s="301"/>
      <c r="I46" s="301"/>
      <c r="J46" s="98">
        <f>J29+J33+J44</f>
        <v>1049150</v>
      </c>
      <c r="K46" s="14"/>
      <c r="M46" s="14"/>
      <c r="N46" s="14"/>
      <c r="O46" s="9"/>
      <c r="P46" s="9"/>
    </row>
    <row r="47" spans="2:14" s="3" customFormat="1" ht="18">
      <c r="B47" s="79"/>
      <c r="C47" s="79"/>
      <c r="D47" s="79"/>
      <c r="E47" s="79"/>
      <c r="F47" s="79"/>
      <c r="G47" s="28"/>
      <c r="H47" s="79"/>
      <c r="I47" s="79"/>
      <c r="J47" s="23"/>
      <c r="K47" s="14"/>
      <c r="M47" s="14"/>
      <c r="N47" s="14"/>
    </row>
    <row r="48" spans="2:14" s="3" customFormat="1" ht="18">
      <c r="B48" s="132" t="s">
        <v>39</v>
      </c>
      <c r="C48" s="133"/>
      <c r="D48" s="133"/>
      <c r="E48" s="296"/>
      <c r="F48" s="297"/>
      <c r="G48" s="178">
        <v>0.05</v>
      </c>
      <c r="H48" s="186" t="s">
        <v>63</v>
      </c>
      <c r="I48" s="187"/>
      <c r="J48" s="134">
        <f>J46*G48</f>
        <v>52457.5</v>
      </c>
      <c r="K48" s="14"/>
      <c r="M48" s="14"/>
      <c r="N48" s="14"/>
    </row>
    <row r="49" spans="2:14" s="3" customFormat="1" ht="18">
      <c r="B49" s="128"/>
      <c r="C49" s="128"/>
      <c r="D49" s="128"/>
      <c r="E49" s="128"/>
      <c r="F49" s="128"/>
      <c r="G49" s="179"/>
      <c r="H49" s="180"/>
      <c r="I49" s="128"/>
      <c r="J49" s="23"/>
      <c r="K49" s="14"/>
      <c r="M49" s="14"/>
      <c r="N49" s="14"/>
    </row>
    <row r="50" spans="2:14" s="3" customFormat="1" ht="20.25">
      <c r="B50" s="111" t="s">
        <v>38</v>
      </c>
      <c r="C50" s="110"/>
      <c r="D50" s="110"/>
      <c r="E50" s="18"/>
      <c r="F50" s="18"/>
      <c r="G50" s="181"/>
      <c r="H50" s="153"/>
      <c r="I50" s="19"/>
      <c r="J50" s="19"/>
      <c r="K50" s="14"/>
      <c r="M50" s="14"/>
      <c r="N50" s="14"/>
    </row>
    <row r="51" spans="2:14" s="3" customFormat="1" ht="18">
      <c r="B51" s="235" t="s">
        <v>37</v>
      </c>
      <c r="C51" s="236"/>
      <c r="D51" s="236"/>
      <c r="E51" s="256"/>
      <c r="F51" s="256"/>
      <c r="G51" s="166" t="s">
        <v>10</v>
      </c>
      <c r="H51" s="167" t="s">
        <v>11</v>
      </c>
      <c r="I51" s="168"/>
      <c r="J51" s="169" t="s">
        <v>1</v>
      </c>
      <c r="K51" s="14"/>
      <c r="M51" s="14"/>
      <c r="N51" s="14"/>
    </row>
    <row r="52" spans="2:15" s="3" customFormat="1" ht="21">
      <c r="B52" s="281" t="s">
        <v>105</v>
      </c>
      <c r="C52" s="282"/>
      <c r="D52" s="282"/>
      <c r="E52" s="294"/>
      <c r="F52" s="295"/>
      <c r="G52" s="215">
        <f>E18</f>
        <v>0.015</v>
      </c>
      <c r="H52" s="188" t="s">
        <v>63</v>
      </c>
      <c r="I52" s="189"/>
      <c r="J52" s="122">
        <f>J46*E18*E19*0.5</f>
        <v>94423.5</v>
      </c>
      <c r="K52" s="14"/>
      <c r="L52" s="302"/>
      <c r="M52" s="302"/>
      <c r="N52" s="302"/>
      <c r="O52" s="302"/>
    </row>
    <row r="53" spans="2:15" s="3" customFormat="1" ht="18">
      <c r="B53" s="212" t="s">
        <v>89</v>
      </c>
      <c r="C53" s="222"/>
      <c r="D53" s="210"/>
      <c r="E53" s="211"/>
      <c r="F53" s="223"/>
      <c r="G53" s="216"/>
      <c r="H53" s="218"/>
      <c r="I53" s="219"/>
      <c r="J53" s="123"/>
      <c r="K53" s="14"/>
      <c r="L53" s="209"/>
      <c r="M53" s="209"/>
      <c r="N53" s="209"/>
      <c r="O53" s="209"/>
    </row>
    <row r="54" spans="2:15" s="3" customFormat="1" ht="18">
      <c r="B54" s="212" t="s">
        <v>90</v>
      </c>
      <c r="C54" s="222"/>
      <c r="D54" s="210"/>
      <c r="E54" s="211"/>
      <c r="F54" s="223"/>
      <c r="G54" s="216"/>
      <c r="H54" s="218"/>
      <c r="I54" s="219"/>
      <c r="J54" s="123"/>
      <c r="K54" s="14"/>
      <c r="L54" s="209"/>
      <c r="M54" s="209"/>
      <c r="N54" s="209"/>
      <c r="O54" s="209"/>
    </row>
    <row r="55" spans="2:15" s="3" customFormat="1" ht="18">
      <c r="B55" s="213" t="s">
        <v>91</v>
      </c>
      <c r="C55" s="214"/>
      <c r="D55" s="148"/>
      <c r="E55" s="224"/>
      <c r="F55" s="225"/>
      <c r="G55" s="217"/>
      <c r="H55" s="220"/>
      <c r="I55" s="221"/>
      <c r="J55" s="131"/>
      <c r="K55" s="14"/>
      <c r="L55" s="209"/>
      <c r="M55" s="209"/>
      <c r="N55" s="209"/>
      <c r="O55" s="209"/>
    </row>
    <row r="56" spans="2:14" ht="18">
      <c r="B56" s="233" t="s">
        <v>34</v>
      </c>
      <c r="C56" s="234"/>
      <c r="D56" s="234"/>
      <c r="E56" s="234"/>
      <c r="F56" s="234"/>
      <c r="G56" s="234"/>
      <c r="H56" s="234"/>
      <c r="I56" s="234"/>
      <c r="J56" s="115">
        <f>SUM(J52:J52)</f>
        <v>94423.5</v>
      </c>
      <c r="K56" s="14"/>
      <c r="M56" s="14"/>
      <c r="N56" s="14"/>
    </row>
    <row r="57" spans="2:12" s="3" customFormat="1" ht="18">
      <c r="B57" s="78"/>
      <c r="C57" s="78"/>
      <c r="D57" s="78"/>
      <c r="E57" s="78"/>
      <c r="F57" s="78"/>
      <c r="G57" s="21"/>
      <c r="H57" s="78"/>
      <c r="I57" s="78"/>
      <c r="J57" s="23"/>
      <c r="K57" s="14"/>
      <c r="L57" s="14"/>
    </row>
    <row r="58" spans="2:12" ht="18">
      <c r="B58" s="289" t="s">
        <v>19</v>
      </c>
      <c r="C58" s="290"/>
      <c r="D58" s="290"/>
      <c r="E58" s="290"/>
      <c r="F58" s="290"/>
      <c r="G58" s="290"/>
      <c r="H58" s="290"/>
      <c r="I58" s="290"/>
      <c r="J58" s="239">
        <f>J46+J48+J56</f>
        <v>1196031</v>
      </c>
      <c r="K58" s="14"/>
      <c r="L58" s="14"/>
    </row>
    <row r="59" spans="2:12" s="3" customFormat="1" ht="18">
      <c r="B59" s="233"/>
      <c r="C59" s="234"/>
      <c r="D59" s="234"/>
      <c r="E59" s="234"/>
      <c r="F59" s="234"/>
      <c r="G59" s="234"/>
      <c r="H59" s="234"/>
      <c r="I59" s="234"/>
      <c r="J59" s="240"/>
      <c r="K59" s="14"/>
      <c r="L59" s="14"/>
    </row>
    <row r="60" spans="2:12" s="3" customFormat="1" ht="18" customHeight="1">
      <c r="B60" s="138"/>
      <c r="C60" s="138"/>
      <c r="D60" s="138"/>
      <c r="E60" s="138"/>
      <c r="F60" s="138"/>
      <c r="G60" s="138"/>
      <c r="H60" s="138"/>
      <c r="I60" s="138"/>
      <c r="J60" s="139"/>
      <c r="K60" s="14"/>
      <c r="L60" s="14"/>
    </row>
    <row r="61" spans="2:12" ht="18" customHeight="1">
      <c r="B61" s="291" t="s">
        <v>106</v>
      </c>
      <c r="C61" s="292"/>
      <c r="D61" s="292"/>
      <c r="E61" s="292"/>
      <c r="F61" s="292"/>
      <c r="G61" s="292"/>
      <c r="H61" s="292"/>
      <c r="I61" s="292"/>
      <c r="J61" s="293"/>
      <c r="K61" s="14"/>
      <c r="L61" s="20"/>
    </row>
    <row r="62" spans="2:12" ht="18" customHeight="1">
      <c r="B62" s="247" t="s">
        <v>64</v>
      </c>
      <c r="C62" s="248"/>
      <c r="D62" s="248"/>
      <c r="E62" s="248"/>
      <c r="F62" s="248"/>
      <c r="G62" s="248"/>
      <c r="H62" s="248"/>
      <c r="I62" s="248"/>
      <c r="J62" s="249"/>
      <c r="K62" s="14"/>
      <c r="L62" s="20"/>
    </row>
    <row r="63" spans="2:12" s="3" customFormat="1" ht="18" customHeight="1">
      <c r="B63" s="265" t="s">
        <v>66</v>
      </c>
      <c r="C63" s="265"/>
      <c r="D63" s="265"/>
      <c r="E63" s="266" t="s">
        <v>65</v>
      </c>
      <c r="F63" s="267"/>
      <c r="G63" s="267"/>
      <c r="H63" s="267"/>
      <c r="I63" s="267"/>
      <c r="J63" s="268"/>
      <c r="K63" s="14"/>
      <c r="L63" s="20"/>
    </row>
    <row r="64" spans="2:12" s="3" customFormat="1" ht="18" customHeight="1">
      <c r="B64" s="265"/>
      <c r="C64" s="265"/>
      <c r="D64" s="265"/>
      <c r="E64" s="238">
        <f>G64*0.9</f>
        <v>117</v>
      </c>
      <c r="F64" s="238"/>
      <c r="G64" s="285">
        <f>E16</f>
        <v>130</v>
      </c>
      <c r="H64" s="285"/>
      <c r="I64" s="269">
        <f>G64*1.1</f>
        <v>143</v>
      </c>
      <c r="J64" s="270"/>
      <c r="K64" s="14"/>
      <c r="L64" s="20"/>
    </row>
    <row r="65" spans="2:12" s="3" customFormat="1" ht="18" customHeight="1">
      <c r="B65" s="238">
        <f>B66*0.9</f>
        <v>6892.2</v>
      </c>
      <c r="C65" s="238"/>
      <c r="D65" s="238"/>
      <c r="E65" s="237">
        <f>E$64*$B$65-Hoja1!$C$40</f>
        <v>-359088.18000000005</v>
      </c>
      <c r="F65" s="237"/>
      <c r="G65" s="237">
        <f>G$64*$B$65-Hoja1!$C$40</f>
        <v>-269489.5800000001</v>
      </c>
      <c r="H65" s="237"/>
      <c r="I65" s="245">
        <f>I$64*$B$65-Hoja1!$C$40</f>
        <v>-179890.9800000001</v>
      </c>
      <c r="J65" s="246"/>
      <c r="K65" s="14"/>
      <c r="L65" s="20"/>
    </row>
    <row r="66" spans="2:12" s="3" customFormat="1" ht="18" customHeight="1">
      <c r="B66" s="238">
        <f>E15</f>
        <v>7658</v>
      </c>
      <c r="C66" s="238"/>
      <c r="D66" s="238"/>
      <c r="E66" s="237">
        <f>E$64*$B$66-$J$58</f>
        <v>-300045</v>
      </c>
      <c r="F66" s="237"/>
      <c r="G66" s="237">
        <f>G$64*$B$66-$J$58</f>
        <v>-200491</v>
      </c>
      <c r="H66" s="237"/>
      <c r="I66" s="245">
        <f>I$64*$B$66-$J$58</f>
        <v>-100937</v>
      </c>
      <c r="J66" s="246"/>
      <c r="K66" s="14"/>
      <c r="L66" s="20"/>
    </row>
    <row r="67" spans="2:12" s="3" customFormat="1" ht="18" customHeight="1">
      <c r="B67" s="238">
        <f>B66*1.1</f>
        <v>8423.800000000001</v>
      </c>
      <c r="C67" s="238"/>
      <c r="D67" s="238"/>
      <c r="E67" s="237">
        <f>E$64*$B$67-Hoja1!$D$40</f>
        <v>-246381.58499999996</v>
      </c>
      <c r="F67" s="237"/>
      <c r="G67" s="237">
        <f>G$64*$B$67-Hoja1!$D$40</f>
        <v>-136872.18499999982</v>
      </c>
      <c r="H67" s="237"/>
      <c r="I67" s="245">
        <f>I$64*$B$67-Hoja1!$D$40</f>
        <v>-27362.784999999916</v>
      </c>
      <c r="J67" s="246"/>
      <c r="K67" s="14"/>
      <c r="L67" s="20"/>
    </row>
    <row r="68" spans="2:12" s="3" customFormat="1" ht="18" customHeight="1">
      <c r="B68" s="30"/>
      <c r="C68" s="30"/>
      <c r="D68" s="30"/>
      <c r="E68" s="182"/>
      <c r="F68" s="182"/>
      <c r="G68" s="182"/>
      <c r="H68" s="182"/>
      <c r="I68" s="182"/>
      <c r="J68" s="182"/>
      <c r="K68" s="14"/>
      <c r="L68" s="20"/>
    </row>
    <row r="69" spans="2:12" s="3" customFormat="1" ht="18" customHeight="1">
      <c r="B69" s="271" t="s">
        <v>107</v>
      </c>
      <c r="C69" s="272"/>
      <c r="D69" s="272"/>
      <c r="E69" s="272"/>
      <c r="F69" s="272"/>
      <c r="G69" s="272"/>
      <c r="H69" s="272"/>
      <c r="I69" s="272"/>
      <c r="J69" s="273"/>
      <c r="K69" s="14"/>
      <c r="L69" s="20"/>
    </row>
    <row r="70" spans="2:12" s="3" customFormat="1" ht="18" customHeight="1">
      <c r="B70" s="274"/>
      <c r="C70" s="275"/>
      <c r="D70" s="275"/>
      <c r="E70" s="275"/>
      <c r="F70" s="275"/>
      <c r="G70" s="275"/>
      <c r="H70" s="275"/>
      <c r="I70" s="275"/>
      <c r="J70" s="276"/>
      <c r="K70" s="14"/>
      <c r="L70" s="20"/>
    </row>
    <row r="71" spans="2:12" s="3" customFormat="1" ht="18" customHeight="1">
      <c r="B71" s="241" t="s">
        <v>66</v>
      </c>
      <c r="C71" s="242"/>
      <c r="D71" s="242"/>
      <c r="E71" s="242">
        <f>B65</f>
        <v>6892.2</v>
      </c>
      <c r="F71" s="242"/>
      <c r="G71" s="242">
        <f>E15</f>
        <v>7658</v>
      </c>
      <c r="H71" s="242"/>
      <c r="I71" s="242">
        <f>B67</f>
        <v>8423.800000000001</v>
      </c>
      <c r="J71" s="331"/>
      <c r="K71" s="14"/>
      <c r="L71" s="20"/>
    </row>
    <row r="72" spans="2:12" ht="18" customHeight="1">
      <c r="B72" s="243"/>
      <c r="C72" s="244"/>
      <c r="D72" s="244"/>
      <c r="E72" s="244"/>
      <c r="F72" s="244"/>
      <c r="G72" s="244"/>
      <c r="H72" s="244"/>
      <c r="I72" s="244"/>
      <c r="J72" s="332"/>
      <c r="K72" s="14"/>
      <c r="L72" s="20"/>
    </row>
    <row r="73" spans="2:12" ht="18" customHeight="1">
      <c r="B73" s="229" t="s">
        <v>67</v>
      </c>
      <c r="C73" s="230"/>
      <c r="D73" s="230"/>
      <c r="E73" s="283">
        <f>Hoja1!C40/'vid_país_baja_Ñuble_2021-22.'!E71</f>
        <v>169.10066161748065</v>
      </c>
      <c r="F73" s="283"/>
      <c r="G73" s="284">
        <f>$J$58/G71</f>
        <v>156.18059545573257</v>
      </c>
      <c r="H73" s="284"/>
      <c r="I73" s="283">
        <f>Hoja1!D40/'vid_país_baja_Ñuble_2021-22.'!I71</f>
        <v>146.2482709703459</v>
      </c>
      <c r="J73" s="329"/>
      <c r="K73" s="14"/>
      <c r="L73" s="20"/>
    </row>
    <row r="74" spans="2:12" ht="18" customHeight="1">
      <c r="B74" s="231"/>
      <c r="C74" s="232"/>
      <c r="D74" s="232"/>
      <c r="E74" s="284"/>
      <c r="F74" s="284"/>
      <c r="G74" s="284"/>
      <c r="H74" s="284"/>
      <c r="I74" s="284"/>
      <c r="J74" s="330"/>
      <c r="K74" s="14"/>
      <c r="L74" s="20"/>
    </row>
    <row r="75" spans="2:12" ht="18" customHeight="1">
      <c r="B75" s="40"/>
      <c r="C75" s="1"/>
      <c r="D75" s="3"/>
      <c r="E75" s="3"/>
      <c r="F75" s="99"/>
      <c r="G75" s="99"/>
      <c r="H75" s="99"/>
      <c r="I75" s="13"/>
      <c r="J75" s="13"/>
      <c r="K75" s="14"/>
      <c r="L75" s="20"/>
    </row>
    <row r="76" spans="2:11" s="3" customFormat="1" ht="18" customHeight="1">
      <c r="B76" s="286" t="s">
        <v>21</v>
      </c>
      <c r="C76" s="287"/>
      <c r="D76" s="287"/>
      <c r="E76" s="287"/>
      <c r="F76" s="287"/>
      <c r="G76" s="287"/>
      <c r="H76" s="287"/>
      <c r="I76" s="287"/>
      <c r="J76" s="288"/>
      <c r="K76" s="74"/>
    </row>
    <row r="77" spans="2:11" s="3" customFormat="1" ht="18" customHeight="1">
      <c r="B77" s="198" t="s">
        <v>74</v>
      </c>
      <c r="C77" s="196"/>
      <c r="D77" s="196"/>
      <c r="E77" s="196"/>
      <c r="F77" s="196"/>
      <c r="G77" s="196"/>
      <c r="H77" s="196"/>
      <c r="I77" s="196"/>
      <c r="J77" s="197"/>
      <c r="K77" s="74"/>
    </row>
    <row r="78" spans="2:11" s="3" customFormat="1" ht="18" customHeight="1">
      <c r="B78" s="198" t="s">
        <v>96</v>
      </c>
      <c r="C78" s="196"/>
      <c r="D78" s="196"/>
      <c r="E78" s="196"/>
      <c r="F78" s="196"/>
      <c r="G78" s="196"/>
      <c r="H78" s="196"/>
      <c r="I78" s="196"/>
      <c r="J78" s="197"/>
      <c r="K78" s="74"/>
    </row>
    <row r="79" spans="2:11" s="3" customFormat="1" ht="18" customHeight="1">
      <c r="B79" s="198" t="s">
        <v>75</v>
      </c>
      <c r="C79" s="196"/>
      <c r="D79" s="196"/>
      <c r="E79" s="196"/>
      <c r="F79" s="196"/>
      <c r="G79" s="196"/>
      <c r="H79" s="196"/>
      <c r="I79" s="196"/>
      <c r="J79" s="197"/>
      <c r="K79" s="74"/>
    </row>
    <row r="80" spans="2:14" s="3" customFormat="1" ht="18" customHeight="1">
      <c r="B80" s="278" t="s">
        <v>97</v>
      </c>
      <c r="C80" s="279"/>
      <c r="D80" s="279"/>
      <c r="E80" s="279"/>
      <c r="F80" s="279"/>
      <c r="G80" s="279"/>
      <c r="H80" s="279"/>
      <c r="I80" s="279"/>
      <c r="J80" s="280"/>
      <c r="K80" s="74"/>
      <c r="N80" s="100"/>
    </row>
    <row r="81" spans="2:11" s="3" customFormat="1" ht="30" customHeight="1">
      <c r="B81" s="326" t="s">
        <v>98</v>
      </c>
      <c r="C81" s="327"/>
      <c r="D81" s="327"/>
      <c r="E81" s="327"/>
      <c r="F81" s="327"/>
      <c r="G81" s="327"/>
      <c r="H81" s="327"/>
      <c r="I81" s="327"/>
      <c r="J81" s="328"/>
      <c r="K81" s="75"/>
    </row>
    <row r="82" spans="2:11" s="3" customFormat="1" ht="18" customHeight="1">
      <c r="B82" s="278" t="s">
        <v>99</v>
      </c>
      <c r="C82" s="279"/>
      <c r="D82" s="279"/>
      <c r="E82" s="279"/>
      <c r="F82" s="279"/>
      <c r="G82" s="279"/>
      <c r="H82" s="279"/>
      <c r="I82" s="279"/>
      <c r="J82" s="280"/>
      <c r="K82" s="74"/>
    </row>
    <row r="83" spans="2:11" s="3" customFormat="1" ht="17.25" customHeight="1">
      <c r="B83" s="333" t="s">
        <v>100</v>
      </c>
      <c r="C83" s="334"/>
      <c r="D83" s="334"/>
      <c r="E83" s="334"/>
      <c r="F83" s="334"/>
      <c r="G83" s="334"/>
      <c r="H83" s="334"/>
      <c r="I83" s="334"/>
      <c r="J83" s="335"/>
      <c r="K83" s="74"/>
    </row>
    <row r="84" spans="2:11" s="3" customFormat="1" ht="18" customHeight="1">
      <c r="B84" s="323" t="s">
        <v>101</v>
      </c>
      <c r="C84" s="324"/>
      <c r="D84" s="324"/>
      <c r="E84" s="324"/>
      <c r="F84" s="324"/>
      <c r="G84" s="324"/>
      <c r="H84" s="324"/>
      <c r="I84" s="324"/>
      <c r="J84" s="325"/>
      <c r="K84" s="75"/>
    </row>
    <row r="85" spans="2:11" s="3" customFormat="1" ht="18" customHeight="1">
      <c r="B85" s="31"/>
      <c r="C85" s="32"/>
      <c r="D85" s="32"/>
      <c r="E85" s="32"/>
      <c r="F85" s="32"/>
      <c r="G85" s="32"/>
      <c r="H85" s="32"/>
      <c r="I85" s="32"/>
      <c r="J85" s="32"/>
      <c r="K85" s="29"/>
    </row>
    <row r="86" spans="2:11" s="3" customFormat="1" ht="16.5" customHeight="1">
      <c r="B86" s="33"/>
      <c r="C86" s="33"/>
      <c r="D86" s="33"/>
      <c r="E86" s="33"/>
      <c r="F86" s="33"/>
      <c r="G86" s="34"/>
      <c r="H86" s="33"/>
      <c r="I86" s="33"/>
      <c r="J86" s="33"/>
      <c r="K86" s="9"/>
    </row>
    <row r="87" spans="2:11" s="3" customFormat="1" ht="15">
      <c r="B87" s="4"/>
      <c r="C87" s="4"/>
      <c r="D87" s="4"/>
      <c r="E87" s="4"/>
      <c r="F87" s="4"/>
      <c r="G87" s="5"/>
      <c r="H87" s="4"/>
      <c r="I87" s="4"/>
      <c r="J87" s="4"/>
      <c r="K87" s="9"/>
    </row>
    <row r="88" spans="2:11" s="3" customFormat="1" ht="15">
      <c r="B88" s="6"/>
      <c r="C88" s="6"/>
      <c r="D88" s="6"/>
      <c r="E88" s="6"/>
      <c r="F88" s="6"/>
      <c r="G88" s="7"/>
      <c r="H88" s="6"/>
      <c r="I88" s="6"/>
      <c r="J88" s="6"/>
      <c r="K88" s="9"/>
    </row>
    <row r="89" spans="2:11" s="3" customFormat="1" ht="15">
      <c r="B89" s="6"/>
      <c r="C89" s="6"/>
      <c r="D89" s="6"/>
      <c r="E89" s="6"/>
      <c r="F89" s="6"/>
      <c r="G89" s="7"/>
      <c r="H89" s="6"/>
      <c r="I89" s="6"/>
      <c r="J89" s="6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2" s="3" customFormat="1" ht="15">
      <c r="B91" s="61"/>
      <c r="C91" s="61"/>
      <c r="D91" s="61"/>
      <c r="E91" s="61"/>
      <c r="F91" s="61"/>
      <c r="G91" s="62"/>
      <c r="H91" s="61"/>
      <c r="I91" s="61"/>
      <c r="J91" s="61"/>
      <c r="K91" s="63"/>
      <c r="L91" s="61"/>
    </row>
    <row r="92" spans="2:12" s="3" customFormat="1" ht="15">
      <c r="B92" s="61"/>
      <c r="C92" s="61"/>
      <c r="D92" s="61"/>
      <c r="E92" s="61"/>
      <c r="F92" s="61"/>
      <c r="G92" s="62"/>
      <c r="H92" s="61"/>
      <c r="I92" s="61"/>
      <c r="J92" s="61"/>
      <c r="K92" s="63"/>
      <c r="L92" s="61"/>
    </row>
    <row r="93" spans="2:12" s="3" customFormat="1" ht="15">
      <c r="B93" s="61"/>
      <c r="C93" s="61"/>
      <c r="D93" s="61"/>
      <c r="E93" s="61"/>
      <c r="F93" s="61"/>
      <c r="G93" s="62"/>
      <c r="H93" s="61"/>
      <c r="I93" s="61"/>
      <c r="J93" s="61"/>
      <c r="K93" s="63"/>
      <c r="L93" s="61"/>
    </row>
    <row r="94" spans="2:12" s="3" customFormat="1" ht="15">
      <c r="B94" s="61"/>
      <c r="C94" s="61"/>
      <c r="D94" s="61"/>
      <c r="E94" s="61"/>
      <c r="F94" s="61"/>
      <c r="G94" s="62"/>
      <c r="H94" s="61"/>
      <c r="I94" s="61"/>
      <c r="J94" s="61"/>
      <c r="K94" s="63"/>
      <c r="L94" s="61"/>
    </row>
    <row r="95" spans="2:12" ht="18">
      <c r="B95" s="50"/>
      <c r="C95" s="50"/>
      <c r="D95" s="51"/>
      <c r="E95" s="51"/>
      <c r="F95" s="52"/>
      <c r="G95" s="52"/>
      <c r="H95" s="52"/>
      <c r="I95" s="61"/>
      <c r="J95" s="61"/>
      <c r="K95" s="63"/>
      <c r="L95" s="61"/>
    </row>
    <row r="96" spans="2:12" ht="18">
      <c r="B96" s="50"/>
      <c r="C96" s="53"/>
      <c r="D96" s="53"/>
      <c r="E96" s="54"/>
      <c r="F96" s="53"/>
      <c r="G96" s="55"/>
      <c r="H96" s="56"/>
      <c r="I96" s="61"/>
      <c r="J96" s="61"/>
      <c r="K96" s="63"/>
      <c r="L96" s="61"/>
    </row>
    <row r="97" spans="2:12" ht="18">
      <c r="B97" s="51"/>
      <c r="C97" s="51"/>
      <c r="D97" s="51"/>
      <c r="E97" s="51"/>
      <c r="F97" s="51"/>
      <c r="G97" s="51"/>
      <c r="H97" s="51"/>
      <c r="I97" s="61"/>
      <c r="J97" s="61"/>
      <c r="K97" s="63"/>
      <c r="L97" s="61"/>
    </row>
    <row r="98" spans="2:12" ht="18">
      <c r="B98" s="50"/>
      <c r="C98" s="51"/>
      <c r="D98" s="51"/>
      <c r="E98" s="51"/>
      <c r="F98" s="51"/>
      <c r="G98" s="51"/>
      <c r="H98" s="51"/>
      <c r="I98" s="61"/>
      <c r="J98" s="61"/>
      <c r="K98" s="63"/>
      <c r="L98" s="61"/>
    </row>
    <row r="99" spans="2:12" ht="18">
      <c r="B99" s="64"/>
      <c r="C99" s="65"/>
      <c r="D99" s="65"/>
      <c r="E99" s="57"/>
      <c r="F99" s="57"/>
      <c r="G99" s="57"/>
      <c r="H99" s="57"/>
      <c r="I99" s="61"/>
      <c r="J99" s="63"/>
      <c r="K99" s="63"/>
      <c r="L99" s="61"/>
    </row>
    <row r="100" spans="2:12" ht="18">
      <c r="B100" s="64"/>
      <c r="C100" s="65"/>
      <c r="D100" s="65"/>
      <c r="E100" s="57"/>
      <c r="F100" s="57"/>
      <c r="G100" s="57"/>
      <c r="H100" s="57"/>
      <c r="I100" s="61"/>
      <c r="J100" s="63"/>
      <c r="K100" s="63"/>
      <c r="L100" s="61"/>
    </row>
    <row r="101" spans="2:12" ht="18">
      <c r="B101" s="58"/>
      <c r="C101" s="59"/>
      <c r="D101" s="59"/>
      <c r="E101" s="58"/>
      <c r="F101" s="58"/>
      <c r="G101" s="58"/>
      <c r="H101" s="60"/>
      <c r="I101" s="61"/>
      <c r="J101" s="61"/>
      <c r="K101" s="63"/>
      <c r="L101" s="61"/>
    </row>
    <row r="102" spans="2:12" ht="18">
      <c r="B102" s="51"/>
      <c r="C102" s="51"/>
      <c r="D102" s="51"/>
      <c r="E102" s="51"/>
      <c r="F102" s="51"/>
      <c r="G102" s="51"/>
      <c r="H102" s="51"/>
      <c r="I102" s="61"/>
      <c r="J102" s="61"/>
      <c r="K102" s="63"/>
      <c r="L102" s="61"/>
    </row>
    <row r="103" spans="2:12" ht="18">
      <c r="B103" s="50"/>
      <c r="C103" s="51"/>
      <c r="D103" s="51"/>
      <c r="E103" s="51"/>
      <c r="F103" s="51"/>
      <c r="G103" s="51"/>
      <c r="H103" s="51"/>
      <c r="I103" s="61"/>
      <c r="J103" s="61"/>
      <c r="K103" s="63"/>
      <c r="L103" s="61"/>
    </row>
    <row r="104" spans="2:12" ht="18">
      <c r="B104" s="66"/>
      <c r="C104" s="67"/>
      <c r="D104" s="68"/>
      <c r="E104" s="69"/>
      <c r="F104" s="68"/>
      <c r="G104" s="70"/>
      <c r="H104" s="70"/>
      <c r="I104" s="61"/>
      <c r="J104" s="61"/>
      <c r="K104" s="63"/>
      <c r="L104" s="61"/>
    </row>
    <row r="105" spans="2:12" ht="18">
      <c r="B105" s="66"/>
      <c r="C105" s="67"/>
      <c r="D105" s="68"/>
      <c r="E105" s="69"/>
      <c r="F105" s="68"/>
      <c r="G105" s="70"/>
      <c r="H105" s="70"/>
      <c r="I105" s="61"/>
      <c r="J105" s="61"/>
      <c r="K105" s="63"/>
      <c r="L105" s="61"/>
    </row>
    <row r="106" spans="2:12" ht="18">
      <c r="B106" s="277"/>
      <c r="C106" s="277"/>
      <c r="D106" s="68"/>
      <c r="E106" s="69"/>
      <c r="F106" s="68"/>
      <c r="G106" s="70"/>
      <c r="H106" s="70"/>
      <c r="I106" s="61"/>
      <c r="J106" s="61"/>
      <c r="K106" s="63"/>
      <c r="L106" s="61"/>
    </row>
    <row r="107" spans="2:12" ht="18">
      <c r="B107" s="66"/>
      <c r="C107" s="67"/>
      <c r="D107" s="68"/>
      <c r="E107" s="69"/>
      <c r="F107" s="68"/>
      <c r="G107" s="70"/>
      <c r="H107" s="70"/>
      <c r="I107" s="61"/>
      <c r="J107" s="61"/>
      <c r="K107" s="63"/>
      <c r="L107" s="61"/>
    </row>
    <row r="108" spans="2:12" ht="18">
      <c r="B108" s="66"/>
      <c r="C108" s="67"/>
      <c r="D108" s="68"/>
      <c r="E108" s="69"/>
      <c r="F108" s="68"/>
      <c r="G108" s="70"/>
      <c r="H108" s="70"/>
      <c r="I108" s="61"/>
      <c r="J108" s="61"/>
      <c r="K108" s="63"/>
      <c r="L108" s="61"/>
    </row>
    <row r="109" spans="2:12" ht="18">
      <c r="B109" s="66"/>
      <c r="C109" s="67"/>
      <c r="D109" s="68"/>
      <c r="E109" s="69"/>
      <c r="F109" s="68"/>
      <c r="G109" s="70"/>
      <c r="H109" s="70"/>
      <c r="I109" s="61"/>
      <c r="J109" s="61"/>
      <c r="K109" s="63"/>
      <c r="L109" s="61"/>
    </row>
    <row r="110" spans="2:12" ht="18">
      <c r="B110" s="66"/>
      <c r="C110" s="67"/>
      <c r="D110" s="68"/>
      <c r="E110" s="69"/>
      <c r="F110" s="68"/>
      <c r="G110" s="70"/>
      <c r="H110" s="70"/>
      <c r="I110" s="61"/>
      <c r="J110" s="61"/>
      <c r="K110" s="63"/>
      <c r="L110" s="61"/>
    </row>
    <row r="111" spans="2:12" ht="18">
      <c r="B111" s="66"/>
      <c r="C111" s="67"/>
      <c r="D111" s="68"/>
      <c r="E111" s="69"/>
      <c r="F111" s="68"/>
      <c r="G111" s="70"/>
      <c r="H111" s="70"/>
      <c r="I111" s="61"/>
      <c r="J111" s="61"/>
      <c r="K111" s="63"/>
      <c r="L111" s="61"/>
    </row>
    <row r="112" spans="2:12" ht="18">
      <c r="B112" s="66"/>
      <c r="C112" s="67"/>
      <c r="D112" s="68"/>
      <c r="E112" s="69"/>
      <c r="F112" s="68"/>
      <c r="G112" s="70"/>
      <c r="H112" s="70"/>
      <c r="I112" s="61"/>
      <c r="J112" s="61"/>
      <c r="K112" s="63"/>
      <c r="L112" s="61"/>
    </row>
    <row r="113" spans="2:12" ht="18">
      <c r="B113" s="66"/>
      <c r="C113" s="67"/>
      <c r="D113" s="68"/>
      <c r="E113" s="69"/>
      <c r="F113" s="68"/>
      <c r="G113" s="70"/>
      <c r="H113" s="70"/>
      <c r="I113" s="61"/>
      <c r="J113" s="61"/>
      <c r="K113" s="63"/>
      <c r="L113" s="61"/>
    </row>
    <row r="114" spans="2:12" ht="18">
      <c r="B114" s="66"/>
      <c r="C114" s="67"/>
      <c r="D114" s="68"/>
      <c r="E114" s="69"/>
      <c r="F114" s="68"/>
      <c r="G114" s="70"/>
      <c r="H114" s="70"/>
      <c r="I114" s="61"/>
      <c r="J114" s="61"/>
      <c r="K114" s="63"/>
      <c r="L114" s="61"/>
    </row>
    <row r="115" spans="2:12" ht="18">
      <c r="B115" s="66"/>
      <c r="C115" s="67"/>
      <c r="D115" s="68"/>
      <c r="E115" s="69"/>
      <c r="F115" s="68"/>
      <c r="G115" s="70"/>
      <c r="H115" s="70"/>
      <c r="I115" s="61"/>
      <c r="J115" s="61"/>
      <c r="K115" s="63"/>
      <c r="L115" s="61"/>
    </row>
    <row r="116" spans="2:12" ht="18">
      <c r="B116" s="66"/>
      <c r="C116" s="67"/>
      <c r="D116" s="68"/>
      <c r="E116" s="69"/>
      <c r="F116" s="68"/>
      <c r="G116" s="70"/>
      <c r="H116" s="70"/>
      <c r="I116" s="61"/>
      <c r="J116" s="61"/>
      <c r="K116" s="63"/>
      <c r="L116" s="61"/>
    </row>
    <row r="117" spans="2:12" ht="18">
      <c r="B117" s="58"/>
      <c r="C117" s="59"/>
      <c r="D117" s="59"/>
      <c r="E117" s="58"/>
      <c r="F117" s="58"/>
      <c r="G117" s="58"/>
      <c r="H117" s="60"/>
      <c r="I117" s="61"/>
      <c r="J117" s="61"/>
      <c r="K117" s="63"/>
      <c r="L117" s="61"/>
    </row>
    <row r="118" spans="2:12" ht="18">
      <c r="B118" s="51"/>
      <c r="C118" s="51"/>
      <c r="D118" s="51"/>
      <c r="E118" s="51"/>
      <c r="F118" s="51"/>
      <c r="G118" s="51"/>
      <c r="H118" s="51"/>
      <c r="I118" s="61"/>
      <c r="J118" s="61"/>
      <c r="K118" s="63"/>
      <c r="L118" s="61"/>
    </row>
    <row r="119" spans="2:12" ht="18">
      <c r="B119" s="58"/>
      <c r="C119" s="59"/>
      <c r="D119" s="59"/>
      <c r="E119" s="58"/>
      <c r="F119" s="58"/>
      <c r="G119" s="58"/>
      <c r="H119" s="60"/>
      <c r="I119" s="61"/>
      <c r="J119" s="61"/>
      <c r="K119" s="63"/>
      <c r="L119" s="61"/>
    </row>
    <row r="120" spans="2:12" s="3" customFormat="1" ht="15">
      <c r="B120" s="61"/>
      <c r="C120" s="61"/>
      <c r="D120" s="61"/>
      <c r="E120" s="61"/>
      <c r="F120" s="61"/>
      <c r="G120" s="62"/>
      <c r="H120" s="61"/>
      <c r="I120" s="61"/>
      <c r="J120" s="61"/>
      <c r="K120" s="63"/>
      <c r="L120" s="61"/>
    </row>
    <row r="121" spans="2:12" s="3" customFormat="1" ht="15">
      <c r="B121" s="61"/>
      <c r="C121" s="61"/>
      <c r="D121" s="61"/>
      <c r="E121" s="61"/>
      <c r="F121" s="61"/>
      <c r="G121" s="62"/>
      <c r="H121" s="61"/>
      <c r="I121" s="61"/>
      <c r="J121" s="61"/>
      <c r="K121" s="63"/>
      <c r="L121" s="61"/>
    </row>
    <row r="122" spans="2:12" s="3" customFormat="1" ht="15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s="3" customFormat="1" ht="15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s="3" customFormat="1" ht="15">
      <c r="B126" s="61"/>
      <c r="C126" s="61"/>
      <c r="D126" s="61"/>
      <c r="E126" s="61"/>
      <c r="F126" s="61"/>
      <c r="G126" s="62"/>
      <c r="H126" s="61"/>
      <c r="I126" s="61"/>
      <c r="J126" s="61"/>
      <c r="K126" s="63"/>
      <c r="L126" s="61"/>
    </row>
    <row r="127" spans="2:12" s="3" customFormat="1" ht="15">
      <c r="B127" s="61"/>
      <c r="C127" s="61"/>
      <c r="D127" s="61"/>
      <c r="E127" s="61"/>
      <c r="F127" s="61"/>
      <c r="G127" s="62"/>
      <c r="H127" s="61"/>
      <c r="I127" s="61"/>
      <c r="J127" s="61"/>
      <c r="K127" s="63"/>
      <c r="L127" s="61"/>
    </row>
    <row r="128" spans="2:12" s="3" customFormat="1" ht="15">
      <c r="B128" s="61"/>
      <c r="C128" s="61"/>
      <c r="D128" s="61"/>
      <c r="E128" s="61"/>
      <c r="F128" s="61"/>
      <c r="G128" s="62"/>
      <c r="H128" s="61"/>
      <c r="I128" s="61"/>
      <c r="J128" s="61"/>
      <c r="K128" s="63"/>
      <c r="L128" s="61"/>
    </row>
    <row r="129" spans="2:12" s="3" customFormat="1" ht="15">
      <c r="B129" s="61"/>
      <c r="C129" s="61"/>
      <c r="D129" s="61"/>
      <c r="E129" s="61"/>
      <c r="F129" s="61"/>
      <c r="G129" s="62"/>
      <c r="H129" s="61"/>
      <c r="I129" s="61"/>
      <c r="J129" s="61"/>
      <c r="K129" s="63"/>
      <c r="L129" s="61"/>
    </row>
    <row r="130" spans="2:12" s="3" customFormat="1" ht="15">
      <c r="B130" s="71"/>
      <c r="C130" s="71"/>
      <c r="D130" s="71"/>
      <c r="E130" s="71"/>
      <c r="F130" s="71"/>
      <c r="G130" s="62"/>
      <c r="H130" s="61"/>
      <c r="I130" s="61"/>
      <c r="J130" s="61"/>
      <c r="K130" s="63"/>
      <c r="L130" s="61"/>
    </row>
    <row r="131" spans="2:12" s="3" customFormat="1" ht="15">
      <c r="B131" s="61"/>
      <c r="C131" s="61"/>
      <c r="D131" s="61"/>
      <c r="E131" s="61"/>
      <c r="F131" s="61"/>
      <c r="G131" s="62"/>
      <c r="H131" s="61"/>
      <c r="I131" s="61"/>
      <c r="J131" s="61"/>
      <c r="K131" s="63"/>
      <c r="L131" s="61"/>
    </row>
    <row r="132" spans="2:12" s="3" customFormat="1" ht="15">
      <c r="B132" s="61"/>
      <c r="C132" s="61"/>
      <c r="D132" s="61"/>
      <c r="E132" s="61"/>
      <c r="F132" s="61"/>
      <c r="G132" s="62"/>
      <c r="H132" s="61"/>
      <c r="I132" s="61"/>
      <c r="J132" s="61"/>
      <c r="K132" s="63"/>
      <c r="L132" s="61"/>
    </row>
    <row r="133" spans="2:12" s="3" customFormat="1" ht="15">
      <c r="B133" s="61"/>
      <c r="C133" s="63"/>
      <c r="D133" s="63"/>
      <c r="E133" s="63"/>
      <c r="F133" s="63"/>
      <c r="G133" s="62"/>
      <c r="H133" s="61"/>
      <c r="I133" s="61"/>
      <c r="J133" s="61"/>
      <c r="K133" s="63"/>
      <c r="L133" s="61"/>
    </row>
    <row r="134" spans="2:12" s="3" customFormat="1" ht="15">
      <c r="B134" s="61"/>
      <c r="C134" s="61"/>
      <c r="D134" s="61"/>
      <c r="E134" s="61"/>
      <c r="F134" s="61"/>
      <c r="G134" s="62"/>
      <c r="H134" s="61"/>
      <c r="I134" s="61"/>
      <c r="J134" s="61"/>
      <c r="K134" s="63"/>
      <c r="L134" s="61"/>
    </row>
    <row r="135" spans="2:12" s="3" customFormat="1" ht="15">
      <c r="B135" s="61"/>
      <c r="C135" s="61"/>
      <c r="D135" s="61"/>
      <c r="E135" s="61"/>
      <c r="F135" s="61"/>
      <c r="G135" s="62"/>
      <c r="H135" s="61"/>
      <c r="I135" s="61"/>
      <c r="J135" s="61"/>
      <c r="K135" s="63"/>
      <c r="L135" s="61"/>
    </row>
    <row r="136" spans="2:12" s="3" customFormat="1" ht="15">
      <c r="B136" s="61"/>
      <c r="C136" s="61"/>
      <c r="D136" s="61"/>
      <c r="E136" s="61"/>
      <c r="F136" s="61"/>
      <c r="G136" s="62"/>
      <c r="H136" s="61"/>
      <c r="I136" s="61"/>
      <c r="J136" s="61"/>
      <c r="K136" s="63"/>
      <c r="L136" s="61"/>
    </row>
    <row r="137" spans="2:12" s="3" customFormat="1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1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1"/>
      <c r="D139" s="63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3"/>
      <c r="D140" s="63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1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1"/>
      <c r="D142" s="61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1"/>
      <c r="D143" s="61"/>
      <c r="E143" s="61"/>
      <c r="F143" s="61"/>
      <c r="G143" s="62"/>
      <c r="H143" s="61"/>
      <c r="I143" s="61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2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1"/>
      <c r="J146" s="61"/>
      <c r="K146" s="63"/>
      <c r="L146" s="61"/>
    </row>
    <row r="147" spans="2:12" s="3" customFormat="1" ht="15">
      <c r="B147" s="61"/>
      <c r="C147" s="61"/>
      <c r="D147" s="61"/>
      <c r="E147" s="61"/>
      <c r="F147" s="61"/>
      <c r="G147" s="62"/>
      <c r="H147" s="61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3"/>
      <c r="C153" s="63"/>
      <c r="D153" s="63"/>
      <c r="E153" s="63"/>
      <c r="F153" s="63"/>
      <c r="G153" s="63"/>
      <c r="H153" s="63"/>
      <c r="I153" s="63"/>
      <c r="J153" s="61"/>
      <c r="K153" s="63"/>
      <c r="L153" s="61"/>
    </row>
    <row r="154" spans="2:12" s="3" customFormat="1" ht="15">
      <c r="B154" s="63"/>
      <c r="C154" s="63"/>
      <c r="D154" s="63"/>
      <c r="E154" s="63"/>
      <c r="F154" s="63"/>
      <c r="G154" s="72"/>
      <c r="H154" s="63"/>
      <c r="I154" s="63"/>
      <c r="J154" s="61"/>
      <c r="K154" s="63"/>
      <c r="L154" s="72"/>
    </row>
    <row r="155" spans="2:12" s="3" customFormat="1" ht="15">
      <c r="B155" s="63"/>
      <c r="C155" s="63"/>
      <c r="D155" s="63"/>
      <c r="E155" s="63"/>
      <c r="F155" s="63"/>
      <c r="G155" s="63"/>
      <c r="H155" s="63"/>
      <c r="I155" s="73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3"/>
      <c r="I162" s="63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3"/>
      <c r="I163" s="63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3"/>
      <c r="I164" s="63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3"/>
      <c r="I171" s="63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3"/>
      <c r="I172" s="63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3"/>
      <c r="I173" s="63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</sheetData>
  <sheetProtection/>
  <mergeCells count="79">
    <mergeCell ref="G73:H74"/>
    <mergeCell ref="E27:F27"/>
    <mergeCell ref="B84:J84"/>
    <mergeCell ref="B82:J82"/>
    <mergeCell ref="B81:J81"/>
    <mergeCell ref="I73:J74"/>
    <mergeCell ref="I71:J72"/>
    <mergeCell ref="I66:J66"/>
    <mergeCell ref="B83:J83"/>
    <mergeCell ref="E37:F37"/>
    <mergeCell ref="D2:J2"/>
    <mergeCell ref="B29:I29"/>
    <mergeCell ref="B35:D35"/>
    <mergeCell ref="E26:F26"/>
    <mergeCell ref="D7:J7"/>
    <mergeCell ref="E21:F21"/>
    <mergeCell ref="E24:F24"/>
    <mergeCell ref="E25:F25"/>
    <mergeCell ref="B14:E14"/>
    <mergeCell ref="G14:J14"/>
    <mergeCell ref="B16:D16"/>
    <mergeCell ref="B32:D32"/>
    <mergeCell ref="E32:F32"/>
    <mergeCell ref="E22:F22"/>
    <mergeCell ref="B22:D22"/>
    <mergeCell ref="B31:D31"/>
    <mergeCell ref="L52:O52"/>
    <mergeCell ref="E39:F39"/>
    <mergeCell ref="E43:F43"/>
    <mergeCell ref="E41:F41"/>
    <mergeCell ref="E36:F36"/>
    <mergeCell ref="E51:F51"/>
    <mergeCell ref="B76:J76"/>
    <mergeCell ref="B58:I59"/>
    <mergeCell ref="B61:J61"/>
    <mergeCell ref="E52:F52"/>
    <mergeCell ref="E48:F48"/>
    <mergeCell ref="B44:I44"/>
    <mergeCell ref="B46:I46"/>
    <mergeCell ref="G65:H65"/>
    <mergeCell ref="E65:F65"/>
    <mergeCell ref="E67:F67"/>
    <mergeCell ref="B106:C106"/>
    <mergeCell ref="B80:J80"/>
    <mergeCell ref="B52:D52"/>
    <mergeCell ref="B67:D67"/>
    <mergeCell ref="E64:F64"/>
    <mergeCell ref="E73:F74"/>
    <mergeCell ref="G71:H72"/>
    <mergeCell ref="B66:D66"/>
    <mergeCell ref="E66:F66"/>
    <mergeCell ref="G64:H64"/>
    <mergeCell ref="E23:F23"/>
    <mergeCell ref="B63:D64"/>
    <mergeCell ref="E63:J63"/>
    <mergeCell ref="I64:J64"/>
    <mergeCell ref="I67:J67"/>
    <mergeCell ref="B69:J70"/>
    <mergeCell ref="G66:H66"/>
    <mergeCell ref="B62:J62"/>
    <mergeCell ref="D3:J3"/>
    <mergeCell ref="D4:J4"/>
    <mergeCell ref="E38:F38"/>
    <mergeCell ref="B33:I33"/>
    <mergeCell ref="E28:F28"/>
    <mergeCell ref="E31:F31"/>
    <mergeCell ref="B38:D38"/>
    <mergeCell ref="B36:D36"/>
    <mergeCell ref="E35:F35"/>
    <mergeCell ref="D5:J5"/>
    <mergeCell ref="B73:D74"/>
    <mergeCell ref="B56:I56"/>
    <mergeCell ref="B51:D51"/>
    <mergeCell ref="G67:H67"/>
    <mergeCell ref="B65:D65"/>
    <mergeCell ref="J58:J59"/>
    <mergeCell ref="B71:D72"/>
    <mergeCell ref="I65:J65"/>
    <mergeCell ref="E71:F7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23</v>
      </c>
      <c r="C2" s="44">
        <f>(('vid_país_baja_Ñuble_2021-22.'!E15-45000)/45000)+1</f>
        <v>0.17017777777777776</v>
      </c>
    </row>
    <row r="3" ht="18">
      <c r="B3" s="11"/>
    </row>
    <row r="4" spans="2:3" ht="18">
      <c r="B4" s="336" t="s">
        <v>24</v>
      </c>
      <c r="C4" s="336"/>
    </row>
    <row r="5" spans="2:5" ht="18">
      <c r="B5" s="76" t="s">
        <v>42</v>
      </c>
      <c r="C5" s="124"/>
      <c r="D5" s="77"/>
      <c r="E5" s="3">
        <v>45000</v>
      </c>
    </row>
    <row r="6" spans="2:4" ht="15">
      <c r="B6" s="22"/>
      <c r="C6" s="22"/>
      <c r="D6" s="22"/>
    </row>
    <row r="14" spans="2:4" ht="15">
      <c r="B14" s="337" t="s">
        <v>20</v>
      </c>
      <c r="C14" s="337"/>
      <c r="D14" s="337"/>
    </row>
    <row r="16" spans="2:4" ht="18">
      <c r="B16" s="43" t="s">
        <v>22</v>
      </c>
      <c r="C16" s="42">
        <f>'vid_país_baja_Ñuble_2021-22.'!B65</f>
        <v>6892.2</v>
      </c>
      <c r="D16" s="42">
        <f>'vid_país_baja_Ñuble_2021-22.'!B67</f>
        <v>8423.800000000001</v>
      </c>
    </row>
    <row r="17" ht="15">
      <c r="B17" s="20"/>
    </row>
    <row r="18" spans="2:4" ht="15">
      <c r="B18" s="41" t="s">
        <v>23</v>
      </c>
      <c r="C18" s="44">
        <f>((C16-'vid_país_baja_Ñuble_2021-22.'!E15)/'vid_país_baja_Ñuble_2021-22.'!E15)+1</f>
        <v>0.9</v>
      </c>
      <c r="D18" s="44">
        <f>((D16-'vid_país_baja_Ñuble_2021-22.'!E15)/'vid_país_baja_Ñuble_2021-22.'!E15)+1</f>
        <v>1.1</v>
      </c>
    </row>
    <row r="19" spans="2:4" ht="18">
      <c r="B19" s="15"/>
      <c r="C19" s="42"/>
      <c r="D19" s="42"/>
    </row>
    <row r="20" spans="2:4" ht="18">
      <c r="B20" s="43" t="s">
        <v>12</v>
      </c>
      <c r="C20" s="42"/>
      <c r="D20" s="42"/>
    </row>
    <row r="21" spans="2:4" ht="18">
      <c r="B21" s="15" t="s">
        <v>25</v>
      </c>
      <c r="C21" s="9">
        <f>SUM('vid_país_baja_Ñuble_2021-22.'!J23:J27)</f>
        <v>286470</v>
      </c>
      <c r="D21" s="9">
        <f>SUM('vid_país_baja_Ñuble_2021-22.'!J23:J27)</f>
        <v>286470</v>
      </c>
    </row>
    <row r="22" spans="2:4" ht="18">
      <c r="B22" s="45" t="s">
        <v>26</v>
      </c>
      <c r="C22" s="46">
        <f>C18*'vid_país_baja_Ñuble_2021-22.'!G28*'vid_país_baja_Ñuble_2021-22.'!I28</f>
        <v>241226.99999999997</v>
      </c>
      <c r="D22" s="46">
        <f>D18*'vid_país_baja_Ñuble_2021-22.'!G28*'vid_país_baja_Ñuble_2021-22.'!I28</f>
        <v>294833</v>
      </c>
    </row>
    <row r="23" spans="2:4" ht="18">
      <c r="B23" s="15" t="s">
        <v>27</v>
      </c>
      <c r="C23" s="9">
        <f>SUM(C21:C22)</f>
        <v>527697</v>
      </c>
      <c r="D23" s="9">
        <f>SUM(D21:D22)</f>
        <v>581303</v>
      </c>
    </row>
    <row r="24" ht="18">
      <c r="B24" s="15"/>
    </row>
    <row r="25" ht="18">
      <c r="B25" s="43" t="s">
        <v>14</v>
      </c>
    </row>
    <row r="26" spans="2:4" ht="18">
      <c r="B26" s="15" t="s">
        <v>25</v>
      </c>
      <c r="C26" s="9">
        <f>SUM('vid_país_baja_Ñuble_2021-22.'!J32:J32)</f>
        <v>50000</v>
      </c>
      <c r="D26" s="9">
        <f>SUM('vid_país_baja_Ñuble_2021-22.'!J32:J32)</f>
        <v>50000</v>
      </c>
    </row>
    <row r="27" spans="2:4" ht="18">
      <c r="B27" s="45" t="s">
        <v>26</v>
      </c>
      <c r="C27" s="46">
        <v>0</v>
      </c>
      <c r="D27" s="46">
        <v>0</v>
      </c>
    </row>
    <row r="28" spans="2:4" ht="18">
      <c r="B28" s="15" t="s">
        <v>27</v>
      </c>
      <c r="C28" s="9">
        <f>SUM(C26:C27)</f>
        <v>50000</v>
      </c>
      <c r="D28" s="9">
        <f>SUM(D26:D27)</f>
        <v>50000</v>
      </c>
    </row>
    <row r="30" ht="18">
      <c r="B30" s="43" t="s">
        <v>28</v>
      </c>
    </row>
    <row r="31" spans="2:4" ht="18">
      <c r="B31" s="15" t="s">
        <v>25</v>
      </c>
      <c r="C31" s="9">
        <f>SUM('vid_país_baja_Ñuble_2021-22.'!J36:J43)</f>
        <v>444650</v>
      </c>
      <c r="D31" s="9">
        <f>SUM('vid_país_baja_Ñuble_2021-22.'!J36:J43)</f>
        <v>444650</v>
      </c>
    </row>
    <row r="32" spans="2:4" ht="18">
      <c r="B32" s="45" t="s">
        <v>26</v>
      </c>
      <c r="C32" s="46">
        <v>0</v>
      </c>
      <c r="D32" s="46">
        <v>0</v>
      </c>
    </row>
    <row r="33" spans="2:4" ht="18">
      <c r="B33" s="15" t="s">
        <v>27</v>
      </c>
      <c r="C33" s="9">
        <f>SUM(C31:C32)</f>
        <v>444650</v>
      </c>
      <c r="D33" s="9">
        <f>SUM(D31:D32)</f>
        <v>444650</v>
      </c>
    </row>
    <row r="34" spans="2:4" ht="15">
      <c r="B34" s="20"/>
      <c r="C34" s="24"/>
      <c r="D34" s="24"/>
    </row>
    <row r="35" spans="2:4" ht="18">
      <c r="B35" s="48" t="s">
        <v>29</v>
      </c>
      <c r="C35" s="49">
        <f>C23+C28+C33</f>
        <v>1022347</v>
      </c>
      <c r="D35" s="49">
        <f>D23+D28+D33</f>
        <v>1075953</v>
      </c>
    </row>
    <row r="36" ht="15">
      <c r="B36" s="20"/>
    </row>
    <row r="37" spans="2:4" ht="18">
      <c r="B37" s="47" t="s">
        <v>0</v>
      </c>
      <c r="C37" s="9">
        <f>C35*'vid_país_baja_Ñuble_2021-22.'!G48</f>
        <v>51117.350000000006</v>
      </c>
      <c r="D37" s="9">
        <f>D35*D18*'vid_país_baja_Ñuble_2021-22.'!G48</f>
        <v>59177.41500000001</v>
      </c>
    </row>
    <row r="38" spans="2:4" ht="18">
      <c r="B38" s="47" t="s">
        <v>18</v>
      </c>
      <c r="C38" s="9">
        <f>C35*'vid_país_baja_Ñuble_2021-22.'!E18*'vid_país_baja_Ñuble_2021-22.'!E19*0.5</f>
        <v>92011.23</v>
      </c>
      <c r="D38" s="9">
        <f>D35*'vid_país_baja_Ñuble_2021-22.'!E18*'vid_país_baja_Ñuble_2021-22.'!E19*0.5</f>
        <v>96835.77</v>
      </c>
    </row>
    <row r="39" ht="15">
      <c r="B39" s="20"/>
    </row>
    <row r="40" spans="2:4" ht="18">
      <c r="B40" s="48" t="s">
        <v>19</v>
      </c>
      <c r="C40" s="49">
        <f>C35+C37+C38</f>
        <v>1165475.58</v>
      </c>
      <c r="D40" s="49">
        <f>D35+D37+D38</f>
        <v>1231966.185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2023-06-23T18:46:42Z</dcterms:modified>
  <cp:category/>
  <cp:version/>
  <cp:contentType/>
  <cp:contentStatus/>
</cp:coreProperties>
</file>